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svobodovaj\Desktop\"/>
    </mc:Choice>
  </mc:AlternateContent>
  <xr:revisionPtr revIDLastSave="0" documentId="8_{B8783C8E-F916-4B03-9536-3B4CE14BBE23}" xr6:coauthVersionLast="36" xr6:coauthVersionMax="3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kapitulace stavby" sheetId="1" state="veryHidden" r:id="rId1"/>
    <sheet name="5 - Škrobálková oprava KZS" sheetId="2" r:id="rId2"/>
    <sheet name="silueta dravců + celkový cena" sheetId="3" r:id="rId3"/>
  </sheets>
  <definedNames>
    <definedName name="_xlnm._FilterDatabase" localSheetId="1" hidden="1">'5 - Škrobálková oprava KZS'!$C$118:$K$127</definedName>
    <definedName name="_xlnm.Print_Titles" localSheetId="1">'5 - Škrobálková oprava KZS'!$118:$118</definedName>
    <definedName name="_xlnm.Print_Titles" localSheetId="0">'Rekapitulace stavby'!$92:$92</definedName>
    <definedName name="_xlnm.Print_Area" localSheetId="1">'5 - Škrobálková oprava KZS'!$C$106:$K$127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B17" i="3" l="1"/>
  <c r="B18" i="3" s="1"/>
  <c r="B16" i="3"/>
  <c r="B14" i="3"/>
  <c r="D7" i="3"/>
  <c r="D6" i="3"/>
  <c r="C6" i="3"/>
  <c r="C5" i="3"/>
  <c r="D5" i="3" s="1"/>
  <c r="D4" i="3"/>
  <c r="D8" i="3" s="1"/>
  <c r="C4" i="3"/>
  <c r="C8" i="3" l="1"/>
  <c r="J37" i="2" l="1"/>
  <c r="J36" i="2"/>
  <c r="AY95" i="1" s="1"/>
  <c r="J35" i="2"/>
  <c r="AX95" i="1" s="1"/>
  <c r="AW127" i="2"/>
  <c r="AV127" i="2"/>
  <c r="AU127" i="2"/>
  <c r="AT127" i="2"/>
  <c r="AW124" i="2"/>
  <c r="AV124" i="2"/>
  <c r="AU124" i="2"/>
  <c r="AT124" i="2"/>
  <c r="AW122" i="2"/>
  <c r="AV122" i="2"/>
  <c r="AU122" i="2"/>
  <c r="AT122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116" i="2" s="1"/>
  <c r="J17" i="2"/>
  <c r="J15" i="2"/>
  <c r="E15" i="2"/>
  <c r="F115" i="2" s="1"/>
  <c r="J14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J124" i="2"/>
  <c r="AS94" i="1"/>
  <c r="AY122" i="2"/>
  <c r="J127" i="2"/>
  <c r="AY127" i="2"/>
  <c r="J122" i="2"/>
  <c r="AY124" i="2"/>
  <c r="AY121" i="2" l="1"/>
  <c r="J121" i="2" s="1"/>
  <c r="J98" i="2" s="1"/>
  <c r="AU95" i="1"/>
  <c r="AU94" i="1" s="1"/>
  <c r="AY126" i="2"/>
  <c r="J126" i="2"/>
  <c r="J99" i="2" s="1"/>
  <c r="E85" i="2"/>
  <c r="J92" i="2"/>
  <c r="F92" i="2"/>
  <c r="J91" i="2"/>
  <c r="F91" i="2"/>
  <c r="AS122" i="2"/>
  <c r="AS124" i="2"/>
  <c r="AS127" i="2"/>
  <c r="J34" i="2"/>
  <c r="AW95" i="1" s="1"/>
  <c r="F35" i="2"/>
  <c r="BB95" i="1" s="1"/>
  <c r="BB94" i="1" s="1"/>
  <c r="AX94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W32" i="1" s="1"/>
  <c r="AY120" i="2" l="1"/>
  <c r="J120" i="2"/>
  <c r="J97" i="2" s="1"/>
  <c r="AY94" i="1"/>
  <c r="W31" i="1"/>
  <c r="AW94" i="1"/>
  <c r="AK30" i="1" s="1"/>
  <c r="J33" i="2"/>
  <c r="AV95" i="1" s="1"/>
  <c r="AT95" i="1" s="1"/>
  <c r="F33" i="2"/>
  <c r="AZ95" i="1" s="1"/>
  <c r="AZ94" i="1" s="1"/>
  <c r="W29" i="1" s="1"/>
  <c r="AY119" i="2" l="1"/>
  <c r="J119" i="2" s="1"/>
  <c r="J96" i="2" s="1"/>
  <c r="AV94" i="1"/>
  <c r="AK29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<sst xmlns="http://schemas.openxmlformats.org/spreadsheetml/2006/main" count="315" uniqueCount="139">
  <si>
    <t>Export Komplet</t>
  </si>
  <si>
    <t/>
  </si>
  <si>
    <t>2.0</t>
  </si>
  <si>
    <t>False</t>
  </si>
  <si>
    <t>{0d82b12b-9075-4c69-ac9e-fc9fbe276e61}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</si>
  <si>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</si>
  <si>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</si>
  <si>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</si>
  <si>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</si>
  <si>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</si>
  <si>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</si>
  <si>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</si>
  <si>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</si>
  <si>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</si>
  <si>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</si>
  <si>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Slezská Ostrava</t>
  </si>
  <si>
    <t>KSO:</t>
  </si>
  <si>
    <t>CC-CZ:</t>
  </si>
  <si>
    <t>Místo:</t>
  </si>
  <si>
    <t xml:space="preserve"> </t>
  </si>
  <si>
    <t>Datum:</t>
  </si>
  <si>
    <t>3. 1. 2023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</si>
  <si>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</si>
  <si>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</si>
  <si>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</si>
  <si>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</si>
  <si>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</si>
  <si>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</si>
  <si>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</si>
  <si>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</si>
  <si>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</si>
  <si>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</si>
  <si>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</si>
  <si>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</si>
  <si>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</si>
  <si>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</si>
  <si>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</si>
  <si>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</si>
  <si>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</si>
  <si>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</si>
  <si>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</si>
  <si>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</si>
  <si>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</si>
  <si>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</si>
  <si>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</si>
  <si>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</si>
  <si>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</si>
  <si>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</si>
  <si>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</si>
  <si>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</si>
  <si>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</si>
  <si>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</si>
  <si>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</si>
  <si>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</si>
  <si>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</si>
  <si>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</si>
  <si>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</si>
  <si>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</si>
  <si>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</si>
  <si>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</si>
  <si>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</si>
  <si>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</si>
  <si>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</si>
  <si>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</si>
  <si>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</si>
  <si>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</si>
  <si>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</si>
  <si>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</si>
  <si>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</si>
  <si>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</si>
  <si>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</si>
  <si>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</si>
  <si>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</si>
  <si>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</si>
  <si>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</si>
  <si>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</si>
  <si>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Škrobálková oprava KZS</t>
  </si>
  <si>
    <t>STA</t>
  </si>
  <si>
    <t>1</t>
  </si>
  <si>
    <t>{7e7dee7b-1a86-46b5-be37-d50e7537b680}</t>
  </si>
  <si>
    <t>2</t>
  </si>
  <si>
    <t>KRYCÍ LIST SOUPISU PRACÍ</t>
  </si>
  <si>
    <t>Objekt:</t>
  </si>
  <si>
    <t>5 - Škrobálková oprava KZS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</si>
  <si>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</si>
  <si>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</si>
  <si>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</si>
  <si>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</si>
  <si>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</si>
  <si>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</si>
  <si>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</si>
  <si>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</si>
  <si>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</si>
  <si>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</si>
  <si>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</si>
  <si>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</si>
  <si>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</si>
  <si>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</si>
  <si>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</si>
  <si>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</si>
  <si>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</si>
  <si>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</si>
  <si>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</si>
  <si>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</si>
  <si>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</si>
  <si>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622215124</t>
  </si>
  <si>
    <t>Oprava kontaktního zateplení stěn z polystyrenových desek tl přes 80 do 120 mm pl přes 0,5 do 1,0 m2</t>
  </si>
  <si>
    <t>kus</t>
  </si>
  <si>
    <t>CS ÚRS 2023 02</t>
  </si>
  <si>
    <t>4</t>
  </si>
  <si>
    <t>-968909111</t>
  </si>
  <si>
    <t>Online PSC</t>
  </si>
  <si>
    <t>https://podminky.urs.cz/item/CS_URS_2023_02/622215124</t>
  </si>
  <si>
    <t>622525104</t>
  </si>
  <si>
    <t>Tenkovrstvá omítka malých ploch přes 0,5 do 1 m2 na stěnách</t>
  </si>
  <si>
    <t>-1340745346</t>
  </si>
  <si>
    <t>https://podminky.urs.cz/item/CS_URS_2023_02/622525104</t>
  </si>
  <si>
    <t>VRN</t>
  </si>
  <si>
    <t>Vedlejší rozpočtové náklady</t>
  </si>
  <si>
    <t>3</t>
  </si>
  <si>
    <t>VRN1</t>
  </si>
  <si>
    <t>Plošina, doprava, pronájem</t>
  </si>
  <si>
    <t>den</t>
  </si>
  <si>
    <t>-548691109</t>
  </si>
  <si>
    <t>Siluety dravců na fasádu ZŠ Škrobálkova - rozpočet</t>
  </si>
  <si>
    <t>počet kusů</t>
  </si>
  <si>
    <t>cena za kus (MJ) bez DPH</t>
  </si>
  <si>
    <t>cena celkem bez DPH</t>
  </si>
  <si>
    <t>cena celkem s DPH v Kč</t>
  </si>
  <si>
    <t>10 x černá</t>
  </si>
  <si>
    <t>10 x bílá</t>
  </si>
  <si>
    <t xml:space="preserve">lepidlo </t>
  </si>
  <si>
    <t xml:space="preserve">práce </t>
  </si>
  <si>
    <t>celkem</t>
  </si>
  <si>
    <t>Celková cena vč. opravy fasády</t>
  </si>
  <si>
    <t>cena oprava fasády bez DPH</t>
  </si>
  <si>
    <t>s DPH</t>
  </si>
  <si>
    <t>cena siluety dravců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</si>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</sst>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0" fontId="1" fillId="0" borderId="0"/>
  </cellStyleXfs>
  <cellXfs count="1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4" fontId="27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vertical="center" wrapText="1"/>
    </xf>
    <xf numFmtId="0" fontId="0" fillId="0" borderId="0" xfId="0"/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1" fillId="0" borderId="0" xfId="0" applyFont="1"/>
    <xf numFmtId="0" fontId="0" fillId="0" borderId="23" xfId="0" applyBorder="1"/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0" fillId="0" borderId="24" xfId="0" applyBorder="1"/>
    <xf numFmtId="4" fontId="0" fillId="0" borderId="24" xfId="0" applyNumberFormat="1" applyBorder="1" applyAlignment="1">
      <alignment horizontal="center"/>
    </xf>
    <xf numFmtId="0" fontId="31" fillId="5" borderId="25" xfId="0" applyFont="1" applyFill="1" applyBorder="1" applyAlignment="1">
      <alignment horizontal="left"/>
    </xf>
    <xf numFmtId="0" fontId="31" fillId="5" borderId="26" xfId="0" applyFont="1" applyFill="1" applyBorder="1" applyAlignment="1">
      <alignment horizontal="center"/>
    </xf>
    <xf numFmtId="4" fontId="31" fillId="5" borderId="26" xfId="0" applyNumberFormat="1" applyFont="1" applyFill="1" applyBorder="1" applyAlignment="1">
      <alignment horizontal="center"/>
    </xf>
    <xf numFmtId="4" fontId="31" fillId="5" borderId="27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32" fillId="6" borderId="0" xfId="0" applyFont="1" applyFill="1"/>
    <xf numFmtId="0" fontId="0" fillId="6" borderId="0" xfId="0" applyFill="1"/>
    <xf numFmtId="0" fontId="33" fillId="0" borderId="28" xfId="0" applyFont="1" applyBorder="1"/>
    <xf numFmtId="4" fontId="33" fillId="0" borderId="29" xfId="0" applyNumberFormat="1" applyFont="1" applyBorder="1" applyAlignment="1">
      <alignment horizontal="center"/>
    </xf>
    <xf numFmtId="0" fontId="33" fillId="0" borderId="30" xfId="0" applyFont="1" applyBorder="1"/>
    <xf numFmtId="4" fontId="33" fillId="0" borderId="31" xfId="0" applyNumberFormat="1" applyFont="1" applyBorder="1" applyAlignment="1">
      <alignment horizontal="center"/>
    </xf>
    <xf numFmtId="4" fontId="0" fillId="0" borderId="0" xfId="0" applyNumberFormat="1"/>
  </cellXfs>
  <cellStyles count="3">
    <cellStyle name="Hypertextový odkaz" xfId="1" builtinId="8"/>
    <cellStyle name="Normální" xfId="0" builtinId="0" customBuiltin="1"/>
    <cellStyle name="Normální 2" xfId="2" xr:uid="{00000000-0005-0000-0000-00003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622525104" TargetMode="External"/><Relationship Id="rId1" Type="http://schemas.openxmlformats.org/officeDocument/2006/relationships/hyperlink" Target="https://podminky.urs.cz/item/CS_URS_2023_02/622215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26" t="s">
        <v>5</v>
      </c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54" t="s">
        <v>13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R5" s="16"/>
      <c r="BS5" s="13" t="s">
        <v>6</v>
      </c>
    </row>
    <row r="6" spans="1:74" ht="36.9" customHeight="1">
      <c r="B6" s="16"/>
      <c r="D6" s="21" t="s">
        <v>14</v>
      </c>
      <c r="K6" s="155" t="s">
        <v>15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6.9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56" t="s">
        <v>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7">
        <f>ROUND(AG94,2)</f>
        <v>0</v>
      </c>
      <c r="AL26" s="158"/>
      <c r="AM26" s="158"/>
      <c r="AN26" s="158"/>
      <c r="AO26" s="158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59" t="s">
        <v>31</v>
      </c>
      <c r="M28" s="159"/>
      <c r="N28" s="159"/>
      <c r="O28" s="159"/>
      <c r="P28" s="159"/>
      <c r="W28" s="159" t="s">
        <v>32</v>
      </c>
      <c r="X28" s="159"/>
      <c r="Y28" s="159"/>
      <c r="Z28" s="159"/>
      <c r="AA28" s="159"/>
      <c r="AB28" s="159"/>
      <c r="AC28" s="159"/>
      <c r="AD28" s="159"/>
      <c r="AE28" s="159"/>
      <c r="AK28" s="159" t="s">
        <v>33</v>
      </c>
      <c r="AL28" s="159"/>
      <c r="AM28" s="159"/>
      <c r="AN28" s="159"/>
      <c r="AO28" s="159"/>
      <c r="AR28" s="25"/>
    </row>
    <row r="29" spans="2:71" s="2" customFormat="1" ht="14.4" customHeight="1">
      <c r="B29" s="29"/>
      <c r="D29" s="22" t="s">
        <v>34</v>
      </c>
      <c r="F29" s="22" t="s">
        <v>35</v>
      </c>
      <c r="L29" s="144">
        <v>0.21</v>
      </c>
      <c r="M29" s="143"/>
      <c r="N29" s="143"/>
      <c r="O29" s="143"/>
      <c r="P29" s="143"/>
      <c r="W29" s="142" t="e">
        <f>ROUND(AZ94, 2)</f>
        <v>#REF!</v>
      </c>
      <c r="X29" s="143"/>
      <c r="Y29" s="143"/>
      <c r="Z29" s="143"/>
      <c r="AA29" s="143"/>
      <c r="AB29" s="143"/>
      <c r="AC29" s="143"/>
      <c r="AD29" s="143"/>
      <c r="AE29" s="143"/>
      <c r="AK29" s="142" t="e">
        <f>ROUND(AV94, 2)</f>
        <v>#REF!</v>
      </c>
      <c r="AL29" s="143"/>
      <c r="AM29" s="143"/>
      <c r="AN29" s="143"/>
      <c r="AO29" s="143"/>
      <c r="AR29" s="29"/>
    </row>
    <row r="30" spans="2:71" s="2" customFormat="1" ht="14.4" customHeight="1">
      <c r="B30" s="29"/>
      <c r="F30" s="22" t="s">
        <v>36</v>
      </c>
      <c r="L30" s="144">
        <v>0.15</v>
      </c>
      <c r="M30" s="143"/>
      <c r="N30" s="143"/>
      <c r="O30" s="143"/>
      <c r="P30" s="143"/>
      <c r="W30" s="142" t="e">
        <f>ROUND(BA94, 2)</f>
        <v>#REF!</v>
      </c>
      <c r="X30" s="143"/>
      <c r="Y30" s="143"/>
      <c r="Z30" s="143"/>
      <c r="AA30" s="143"/>
      <c r="AB30" s="143"/>
      <c r="AC30" s="143"/>
      <c r="AD30" s="143"/>
      <c r="AE30" s="143"/>
      <c r="AK30" s="142" t="e">
        <f>ROUND(AW94, 2)</f>
        <v>#REF!</v>
      </c>
      <c r="AL30" s="143"/>
      <c r="AM30" s="143"/>
      <c r="AN30" s="143"/>
      <c r="AO30" s="143"/>
      <c r="AR30" s="29"/>
    </row>
    <row r="31" spans="2:71" s="2" customFormat="1" ht="14.4" hidden="1" customHeight="1">
      <c r="B31" s="29"/>
      <c r="F31" s="22" t="s">
        <v>37</v>
      </c>
      <c r="L31" s="144">
        <v>0.21</v>
      </c>
      <c r="M31" s="143"/>
      <c r="N31" s="143"/>
      <c r="O31" s="143"/>
      <c r="P31" s="143"/>
      <c r="W31" s="142" t="e">
        <f>ROUND(BB94, 2)</f>
        <v>#REF!</v>
      </c>
      <c r="X31" s="143"/>
      <c r="Y31" s="143"/>
      <c r="Z31" s="143"/>
      <c r="AA31" s="143"/>
      <c r="AB31" s="143"/>
      <c r="AC31" s="143"/>
      <c r="AD31" s="143"/>
      <c r="AE31" s="143"/>
      <c r="AK31" s="142">
        <v>0</v>
      </c>
      <c r="AL31" s="143"/>
      <c r="AM31" s="143"/>
      <c r="AN31" s="143"/>
      <c r="AO31" s="143"/>
      <c r="AR31" s="29"/>
    </row>
    <row r="32" spans="2:71" s="2" customFormat="1" ht="14.4" hidden="1" customHeight="1">
      <c r="B32" s="29"/>
      <c r="F32" s="22" t="s">
        <v>38</v>
      </c>
      <c r="L32" s="144">
        <v>0.15</v>
      </c>
      <c r="M32" s="143"/>
      <c r="N32" s="143"/>
      <c r="O32" s="143"/>
      <c r="P32" s="143"/>
      <c r="W32" s="142" t="e">
        <f>ROUND(BC94, 2)</f>
        <v>#REF!</v>
      </c>
      <c r="X32" s="143"/>
      <c r="Y32" s="143"/>
      <c r="Z32" s="143"/>
      <c r="AA32" s="143"/>
      <c r="AB32" s="143"/>
      <c r="AC32" s="143"/>
      <c r="AD32" s="143"/>
      <c r="AE32" s="143"/>
      <c r="AK32" s="142">
        <v>0</v>
      </c>
      <c r="AL32" s="143"/>
      <c r="AM32" s="143"/>
      <c r="AN32" s="143"/>
      <c r="AO32" s="143"/>
      <c r="AR32" s="29"/>
    </row>
    <row r="33" spans="2:44" s="2" customFormat="1" ht="14.4" hidden="1" customHeight="1">
      <c r="B33" s="29"/>
      <c r="F33" s="22" t="s">
        <v>39</v>
      </c>
      <c r="L33" s="144">
        <v>0</v>
      </c>
      <c r="M33" s="143"/>
      <c r="N33" s="143"/>
      <c r="O33" s="143"/>
      <c r="P33" s="143"/>
      <c r="W33" s="142" t="e">
        <f>ROUND(BD94, 2)</f>
        <v>#REF!</v>
      </c>
      <c r="X33" s="143"/>
      <c r="Y33" s="143"/>
      <c r="Z33" s="143"/>
      <c r="AA33" s="143"/>
      <c r="AB33" s="143"/>
      <c r="AC33" s="143"/>
      <c r="AD33" s="143"/>
      <c r="AE33" s="143"/>
      <c r="AK33" s="142">
        <v>0</v>
      </c>
      <c r="AL33" s="143"/>
      <c r="AM33" s="143"/>
      <c r="AN33" s="143"/>
      <c r="AO33" s="143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45" t="s">
        <v>42</v>
      </c>
      <c r="Y35" s="146"/>
      <c r="Z35" s="146"/>
      <c r="AA35" s="146"/>
      <c r="AB35" s="146"/>
      <c r="AC35" s="32"/>
      <c r="AD35" s="32"/>
      <c r="AE35" s="32"/>
      <c r="AF35" s="32"/>
      <c r="AG35" s="32"/>
      <c r="AH35" s="32"/>
      <c r="AI35" s="32"/>
      <c r="AJ35" s="32"/>
      <c r="AK35" s="147" t="e">
        <f>SUM(AK26:AK33)</f>
        <v>#REF!</v>
      </c>
      <c r="AL35" s="146"/>
      <c r="AM35" s="146"/>
      <c r="AN35" s="146"/>
      <c r="AO35" s="148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49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01</v>
      </c>
      <c r="AR84" s="41"/>
    </row>
    <row r="85" spans="1:91" s="4" customFormat="1" ht="36.9" customHeight="1">
      <c r="B85" s="42"/>
      <c r="C85" s="43" t="s">
        <v>14</v>
      </c>
      <c r="L85" s="133" t="str">
        <f>K6</f>
        <v>Slezská Ostrava</v>
      </c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35" t="str">
        <f>IF(AN8= "","",AN8)</f>
        <v>3. 1. 2023</v>
      </c>
      <c r="AN87" s="135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36" t="str">
        <f>IF(E17="","",E17)</f>
        <v xml:space="preserve"> </v>
      </c>
      <c r="AN89" s="137"/>
      <c r="AO89" s="137"/>
      <c r="AP89" s="137"/>
      <c r="AR89" s="25"/>
      <c r="AS89" s="138" t="s">
        <v>50</v>
      </c>
      <c r="AT89" s="13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36" t="str">
        <f>IF(E20="","",E20)</f>
        <v xml:space="preserve"> </v>
      </c>
      <c r="AN90" s="137"/>
      <c r="AO90" s="137"/>
      <c r="AP90" s="137"/>
      <c r="AR90" s="25"/>
      <c r="AS90" s="140"/>
      <c r="AT90" s="141"/>
      <c r="BD90" s="49"/>
    </row>
    <row r="91" spans="1:91" s="1" customFormat="1" ht="10.95" customHeight="1">
      <c r="B91" s="25"/>
      <c r="AR91" s="25"/>
      <c r="AS91" s="140"/>
      <c r="AT91" s="141"/>
      <c r="BD91" s="49"/>
    </row>
    <row r="92" spans="1:91" s="1" customFormat="1" ht="29.25" customHeight="1">
      <c r="B92" s="25"/>
      <c r="C92" s="128" t="s">
        <v>51</v>
      </c>
      <c r="D92" s="129"/>
      <c r="E92" s="129"/>
      <c r="F92" s="129"/>
      <c r="G92" s="129"/>
      <c r="H92" s="50"/>
      <c r="I92" s="130" t="s">
        <v>52</v>
      </c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31" t="s">
        <v>53</v>
      </c>
      <c r="AH92" s="129"/>
      <c r="AI92" s="129"/>
      <c r="AJ92" s="129"/>
      <c r="AK92" s="129"/>
      <c r="AL92" s="129"/>
      <c r="AM92" s="129"/>
      <c r="AN92" s="130" t="s">
        <v>54</v>
      </c>
      <c r="AO92" s="129"/>
      <c r="AP92" s="132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52">
        <f>ROUND(AG95,2)</f>
        <v>0</v>
      </c>
      <c r="AH94" s="152"/>
      <c r="AI94" s="152"/>
      <c r="AJ94" s="152"/>
      <c r="AK94" s="152"/>
      <c r="AL94" s="152"/>
      <c r="AM94" s="152"/>
      <c r="AN94" s="153" t="e">
        <f>SUM(AG94,AT94)</f>
        <v>#REF!</v>
      </c>
      <c r="AO94" s="153"/>
      <c r="AP94" s="153"/>
      <c r="AQ94" s="60" t="s">
        <v>1</v>
      </c>
      <c r="AR94" s="56"/>
      <c r="AS94" s="61">
        <f>ROUND(AS95,2)</f>
        <v>0</v>
      </c>
      <c r="AT94" s="62" t="e">
        <f>ROUND(SUM(AV94:AW94),2)</f>
        <v>#REF!</v>
      </c>
      <c r="AU94" s="63" t="e">
        <f>ROUND(AU95,5)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ROUND(AZ95,2)</f>
        <v>#REF!</v>
      </c>
      <c r="BA94" s="62" t="e">
        <f>ROUND(BA95,2)</f>
        <v>#REF!</v>
      </c>
      <c r="BB94" s="62" t="e">
        <f>ROUND(BB95,2)</f>
        <v>#REF!</v>
      </c>
      <c r="BC94" s="62" t="e">
        <f>ROUND(BC95,2)</f>
        <v>#REF!</v>
      </c>
      <c r="BD94" s="64" t="e">
        <f>ROUND(BD95,2)</f>
        <v>#REF!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16.5" customHeight="1">
      <c r="A95" s="67" t="s">
        <v>74</v>
      </c>
      <c r="B95" s="68"/>
      <c r="C95" s="69"/>
      <c r="D95" s="151" t="s">
        <v>75</v>
      </c>
      <c r="E95" s="151"/>
      <c r="F95" s="151"/>
      <c r="G95" s="151"/>
      <c r="H95" s="151"/>
      <c r="I95" s="70"/>
      <c r="J95" s="151" t="s">
        <v>76</v>
      </c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49">
        <f>'5 - Škrobálková oprava KZS'!J30</f>
        <v>0</v>
      </c>
      <c r="AH95" s="150"/>
      <c r="AI95" s="150"/>
      <c r="AJ95" s="150"/>
      <c r="AK95" s="150"/>
      <c r="AL95" s="150"/>
      <c r="AM95" s="150"/>
      <c r="AN95" s="149" t="e">
        <f>SUM(AG95,AT95)</f>
        <v>#REF!</v>
      </c>
      <c r="AO95" s="150"/>
      <c r="AP95" s="150"/>
      <c r="AQ95" s="71" t="s">
        <v>77</v>
      </c>
      <c r="AR95" s="68"/>
      <c r="AS95" s="72">
        <v>0</v>
      </c>
      <c r="AT95" s="73" t="e">
        <f>ROUND(SUM(AV95:AW95),2)</f>
        <v>#REF!</v>
      </c>
      <c r="AU95" s="74" t="e">
        <f>'5 - Škrobálková oprava KZS'!#REF!</f>
        <v>#REF!</v>
      </c>
      <c r="AV95" s="73" t="e">
        <f>'5 - Škrobálková oprava KZS'!J33</f>
        <v>#REF!</v>
      </c>
      <c r="AW95" s="73" t="e">
        <f>'5 - Škrobálková oprava KZS'!J34</f>
        <v>#REF!</v>
      </c>
      <c r="AX95" s="73">
        <f>'5 - Škrobálková oprava KZS'!J35</f>
        <v>0</v>
      </c>
      <c r="AY95" s="73">
        <f>'5 - Škrobálková oprava KZS'!J36</f>
        <v>0</v>
      </c>
      <c r="AZ95" s="73" t="e">
        <f>'5 - Škrobálková oprava KZS'!F33</f>
        <v>#REF!</v>
      </c>
      <c r="BA95" s="73" t="e">
        <f>'5 - Škrobálková oprava KZS'!F34</f>
        <v>#REF!</v>
      </c>
      <c r="BB95" s="73" t="e">
        <f>'5 - Škrobálková oprava KZS'!F35</f>
        <v>#REF!</v>
      </c>
      <c r="BC95" s="73" t="e">
        <f>'5 - Škrobálková oprava KZS'!F36</f>
        <v>#REF!</v>
      </c>
      <c r="BD95" s="75" t="e">
        <f>'5 - Škrobálková oprava KZS'!F37</f>
        <v>#REF!</v>
      </c>
      <c r="BT95" s="76" t="s">
        <v>78</v>
      </c>
      <c r="BV95" s="76" t="s">
        <v>72</v>
      </c>
      <c r="BW95" s="76" t="s">
        <v>79</v>
      </c>
      <c r="BX95" s="76" t="s">
        <v>4</v>
      </c>
      <c r="CL95" s="76" t="s">
        <v>1</v>
      </c>
      <c r="CM95" s="76" t="s">
        <v>80</v>
      </c>
    </row>
    <row r="96" spans="1:91" s="1" customFormat="1" ht="30" customHeight="1">
      <c r="B96" s="25"/>
      <c r="AR96" s="25"/>
    </row>
    <row r="97" spans="2:44" s="1" customFormat="1" ht="6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5 - Škrobálková oprava KZS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A128"/>
  <sheetViews>
    <sheetView showGridLines="0" topLeftCell="A107" workbookViewId="0">
      <selection activeCell="F134" sqref="F1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2.28515625" customWidth="1"/>
    <col min="13" max="13" width="15" customWidth="1"/>
    <col min="14" max="14" width="11" customWidth="1"/>
    <col min="15" max="15" width="15" customWidth="1"/>
    <col min="16" max="16" width="16.28515625" customWidth="1"/>
    <col min="17" max="17" width="11" customWidth="1"/>
    <col min="18" max="18" width="15" customWidth="1"/>
    <col min="19" max="19" width="16.28515625" customWidth="1"/>
    <col min="32" max="53" width="9.28515625" hidden="1"/>
  </cols>
  <sheetData>
    <row r="2" spans="2:34" ht="36.9" customHeight="1">
      <c r="AH2" s="13" t="s">
        <v>79</v>
      </c>
    </row>
    <row r="3" spans="2:34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AH3" s="13" t="s">
        <v>80</v>
      </c>
    </row>
    <row r="4" spans="2:34" ht="24.9" hidden="1" customHeight="1">
      <c r="B4" s="16"/>
      <c r="D4" s="17" t="s">
        <v>81</v>
      </c>
      <c r="AH4" s="13" t="s">
        <v>3</v>
      </c>
    </row>
    <row r="5" spans="2:34" ht="6.9" hidden="1" customHeight="1">
      <c r="B5" s="16"/>
    </row>
    <row r="6" spans="2:34" ht="12" hidden="1" customHeight="1">
      <c r="B6" s="16"/>
      <c r="D6" s="22" t="s">
        <v>14</v>
      </c>
    </row>
    <row r="7" spans="2:34" ht="16.5" hidden="1" customHeight="1">
      <c r="B7" s="16"/>
      <c r="E7" s="161" t="str">
        <f>'Rekapitulace stavby'!K6</f>
        <v>Slezská Ostrava</v>
      </c>
      <c r="F7" s="162"/>
      <c r="G7" s="162"/>
      <c r="H7" s="162"/>
    </row>
    <row r="8" spans="2:34" s="1" customFormat="1" ht="12" hidden="1" customHeight="1">
      <c r="B8" s="25"/>
      <c r="D8" s="22" t="s">
        <v>82</v>
      </c>
    </row>
    <row r="9" spans="2:34" s="1" customFormat="1" ht="16.5" hidden="1" customHeight="1">
      <c r="B9" s="25"/>
      <c r="E9" s="133" t="s">
        <v>83</v>
      </c>
      <c r="F9" s="160"/>
      <c r="G9" s="160"/>
      <c r="H9" s="160"/>
    </row>
    <row r="10" spans="2:34" s="1" customFormat="1" hidden="1">
      <c r="B10" s="25"/>
    </row>
    <row r="11" spans="2:34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</row>
    <row r="12" spans="2:34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3. 1. 2023</v>
      </c>
    </row>
    <row r="13" spans="2:34" s="1" customFormat="1" ht="10.95" hidden="1" customHeight="1">
      <c r="B13" s="25"/>
    </row>
    <row r="14" spans="2:34" s="1" customFormat="1" ht="12" hidden="1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</row>
    <row r="15" spans="2:34" s="1" customFormat="1" ht="18" hidden="1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</row>
    <row r="16" spans="2:34" s="1" customFormat="1" ht="6.9" hidden="1" customHeight="1">
      <c r="B16" s="25"/>
    </row>
    <row r="17" spans="2:11" s="1" customFormat="1" ht="12" hidden="1" customHeight="1">
      <c r="B17" s="25"/>
      <c r="D17" s="22" t="s">
        <v>25</v>
      </c>
      <c r="I17" s="22" t="s">
        <v>23</v>
      </c>
      <c r="J17" s="20" t="str">
        <f>'Rekapitulace stavby'!AN13</f>
        <v/>
      </c>
    </row>
    <row r="18" spans="2:11" s="1" customFormat="1" ht="18" hidden="1" customHeight="1">
      <c r="B18" s="25"/>
      <c r="E18" s="154" t="str">
        <f>'Rekapitulace stavby'!E14</f>
        <v xml:space="preserve"> </v>
      </c>
      <c r="F18" s="154"/>
      <c r="G18" s="154"/>
      <c r="H18" s="154"/>
      <c r="I18" s="22" t="s">
        <v>24</v>
      </c>
      <c r="J18" s="20" t="str">
        <f>'Rekapitulace stavby'!AN14</f>
        <v/>
      </c>
    </row>
    <row r="19" spans="2:11" s="1" customFormat="1" ht="6.9" hidden="1" customHeight="1">
      <c r="B19" s="25"/>
    </row>
    <row r="20" spans="2:11" s="1" customFormat="1" ht="12" hidden="1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</row>
    <row r="21" spans="2:11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</row>
    <row r="22" spans="2:11" s="1" customFormat="1" ht="6.9" hidden="1" customHeight="1">
      <c r="B22" s="25"/>
    </row>
    <row r="23" spans="2:11" s="1" customFormat="1" ht="12" hidden="1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</row>
    <row r="24" spans="2:11" s="1" customFormat="1" ht="18" hidden="1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</row>
    <row r="25" spans="2:11" s="1" customFormat="1" ht="6.9" hidden="1" customHeight="1">
      <c r="B25" s="25"/>
    </row>
    <row r="26" spans="2:11" s="1" customFormat="1" ht="12" hidden="1" customHeight="1">
      <c r="B26" s="25"/>
      <c r="D26" s="22" t="s">
        <v>29</v>
      </c>
    </row>
    <row r="27" spans="2:11" s="7" customFormat="1" ht="16.5" hidden="1" customHeight="1">
      <c r="B27" s="77"/>
      <c r="E27" s="156" t="s">
        <v>1</v>
      </c>
      <c r="F27" s="156"/>
      <c r="G27" s="156"/>
      <c r="H27" s="156"/>
    </row>
    <row r="28" spans="2:11" s="1" customFormat="1" ht="6.9" hidden="1" customHeight="1">
      <c r="B28" s="25"/>
    </row>
    <row r="29" spans="2:11" s="1" customFormat="1" ht="6.9" hidden="1" customHeight="1">
      <c r="B29" s="25"/>
      <c r="D29" s="46"/>
      <c r="E29" s="46"/>
      <c r="F29" s="46"/>
      <c r="G29" s="46"/>
      <c r="H29" s="46"/>
      <c r="I29" s="46"/>
      <c r="J29" s="46"/>
      <c r="K29" s="46"/>
    </row>
    <row r="30" spans="2:11" s="1" customFormat="1" ht="25.35" hidden="1" customHeight="1">
      <c r="B30" s="25"/>
      <c r="D30" s="78" t="s">
        <v>30</v>
      </c>
      <c r="J30" s="59">
        <f>ROUND(J119, 2)</f>
        <v>0</v>
      </c>
    </row>
    <row r="31" spans="2:11" s="1" customFormat="1" ht="6.9" hidden="1" customHeight="1">
      <c r="B31" s="25"/>
      <c r="D31" s="46"/>
      <c r="E31" s="46"/>
      <c r="F31" s="46"/>
      <c r="G31" s="46"/>
      <c r="H31" s="46"/>
      <c r="I31" s="46"/>
      <c r="J31" s="46"/>
      <c r="K31" s="46"/>
    </row>
    <row r="32" spans="2:11" s="1" customFormat="1" ht="14.4" hidden="1" customHeight="1">
      <c r="B32" s="25"/>
      <c r="F32" s="28" t="s">
        <v>32</v>
      </c>
      <c r="I32" s="28" t="s">
        <v>31</v>
      </c>
      <c r="J32" s="28" t="s">
        <v>33</v>
      </c>
    </row>
    <row r="33" spans="2:11" s="1" customFormat="1" ht="14.4" hidden="1" customHeight="1">
      <c r="B33" s="25"/>
      <c r="D33" s="48" t="s">
        <v>34</v>
      </c>
      <c r="E33" s="22" t="s">
        <v>35</v>
      </c>
      <c r="F33" s="79" t="e">
        <f>ROUND((SUM(AS119:AS127)),  2)</f>
        <v>#REF!</v>
      </c>
      <c r="I33" s="80">
        <v>0.21</v>
      </c>
      <c r="J33" s="79" t="e">
        <f>ROUND(((SUM(AS119:AS127))*I33),  2)</f>
        <v>#REF!</v>
      </c>
    </row>
    <row r="34" spans="2:11" s="1" customFormat="1" ht="14.4" hidden="1" customHeight="1">
      <c r="B34" s="25"/>
      <c r="E34" s="22" t="s">
        <v>36</v>
      </c>
      <c r="F34" s="79" t="e">
        <f>ROUND((SUM(AT119:AT127)),  2)</f>
        <v>#REF!</v>
      </c>
      <c r="I34" s="80">
        <v>0.15</v>
      </c>
      <c r="J34" s="79" t="e">
        <f>ROUND(((SUM(AT119:AT127))*I34),  2)</f>
        <v>#REF!</v>
      </c>
    </row>
    <row r="35" spans="2:11" s="1" customFormat="1" ht="14.4" hidden="1" customHeight="1">
      <c r="B35" s="25"/>
      <c r="E35" s="22" t="s">
        <v>37</v>
      </c>
      <c r="F35" s="79" t="e">
        <f>ROUND((SUM(AU119:AU127)),  2)</f>
        <v>#REF!</v>
      </c>
      <c r="I35" s="80">
        <v>0.21</v>
      </c>
      <c r="J35" s="79">
        <f>0</f>
        <v>0</v>
      </c>
    </row>
    <row r="36" spans="2:11" s="1" customFormat="1" ht="14.4" hidden="1" customHeight="1">
      <c r="B36" s="25"/>
      <c r="E36" s="22" t="s">
        <v>38</v>
      </c>
      <c r="F36" s="79" t="e">
        <f>ROUND((SUM(AV119:AV127)),  2)</f>
        <v>#REF!</v>
      </c>
      <c r="I36" s="80">
        <v>0.15</v>
      </c>
      <c r="J36" s="79">
        <f>0</f>
        <v>0</v>
      </c>
    </row>
    <row r="37" spans="2:11" s="1" customFormat="1" ht="14.4" hidden="1" customHeight="1">
      <c r="B37" s="25"/>
      <c r="E37" s="22" t="s">
        <v>39</v>
      </c>
      <c r="F37" s="79" t="e">
        <f>ROUND((SUM(AW119:AW127)),  2)</f>
        <v>#REF!</v>
      </c>
      <c r="I37" s="80">
        <v>0</v>
      </c>
      <c r="J37" s="79">
        <f>0</f>
        <v>0</v>
      </c>
    </row>
    <row r="38" spans="2:11" s="1" customFormat="1" ht="6.9" hidden="1" customHeight="1">
      <c r="B38" s="25"/>
    </row>
    <row r="39" spans="2:11" s="1" customFormat="1" ht="25.35" hidden="1" customHeight="1">
      <c r="B39" s="25"/>
      <c r="C39" s="81"/>
      <c r="D39" s="82" t="s">
        <v>40</v>
      </c>
      <c r="E39" s="50"/>
      <c r="F39" s="50"/>
      <c r="G39" s="83" t="s">
        <v>41</v>
      </c>
      <c r="H39" s="84" t="s">
        <v>42</v>
      </c>
      <c r="I39" s="50"/>
      <c r="J39" s="85" t="e">
        <f>SUM(J30:J37)</f>
        <v>#REF!</v>
      </c>
      <c r="K39" s="86"/>
    </row>
    <row r="40" spans="2:11" s="1" customFormat="1" ht="14.4" hidden="1" customHeight="1">
      <c r="B40" s="25"/>
    </row>
    <row r="41" spans="2:11" ht="14.4" hidden="1" customHeight="1">
      <c r="B41" s="16"/>
    </row>
    <row r="42" spans="2:11" ht="14.4" hidden="1" customHeight="1">
      <c r="B42" s="16"/>
    </row>
    <row r="43" spans="2:11" ht="14.4" hidden="1" customHeight="1">
      <c r="B43" s="16"/>
    </row>
    <row r="44" spans="2:11" ht="14.4" hidden="1" customHeight="1">
      <c r="B44" s="16"/>
    </row>
    <row r="45" spans="2:11" ht="14.4" hidden="1" customHeight="1">
      <c r="B45" s="16"/>
    </row>
    <row r="46" spans="2:11" ht="14.4" hidden="1" customHeight="1">
      <c r="B46" s="16"/>
    </row>
    <row r="47" spans="2:11" ht="14.4" hidden="1" customHeight="1">
      <c r="B47" s="16"/>
    </row>
    <row r="48" spans="2:11" ht="14.4" hidden="1" customHeight="1">
      <c r="B48" s="16"/>
    </row>
    <row r="49" spans="2:11" ht="14.4" hidden="1" customHeight="1">
      <c r="B49" s="16"/>
    </row>
    <row r="50" spans="2:11" s="1" customFormat="1" ht="14.4" hidden="1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</row>
    <row r="51" spans="2:11" hidden="1">
      <c r="B51" s="16"/>
    </row>
    <row r="52" spans="2:11" hidden="1">
      <c r="B52" s="16"/>
    </row>
    <row r="53" spans="2:11" hidden="1">
      <c r="B53" s="16"/>
    </row>
    <row r="54" spans="2:11" hidden="1">
      <c r="B54" s="16"/>
    </row>
    <row r="55" spans="2:11" hidden="1">
      <c r="B55" s="16"/>
    </row>
    <row r="56" spans="2:11" hidden="1">
      <c r="B56" s="16"/>
    </row>
    <row r="57" spans="2:11" hidden="1">
      <c r="B57" s="16"/>
    </row>
    <row r="58" spans="2:11" hidden="1">
      <c r="B58" s="16"/>
    </row>
    <row r="59" spans="2:11" hidden="1">
      <c r="B59" s="16"/>
    </row>
    <row r="60" spans="2:11" hidden="1">
      <c r="B60" s="16"/>
    </row>
    <row r="61" spans="2:11" s="1" customFormat="1" ht="13.2" hidden="1">
      <c r="B61" s="25"/>
      <c r="D61" s="36" t="s">
        <v>45</v>
      </c>
      <c r="E61" s="27"/>
      <c r="F61" s="87" t="s">
        <v>46</v>
      </c>
      <c r="G61" s="36" t="s">
        <v>45</v>
      </c>
      <c r="H61" s="27"/>
      <c r="I61" s="27"/>
      <c r="J61" s="88" t="s">
        <v>46</v>
      </c>
      <c r="K61" s="27"/>
    </row>
    <row r="62" spans="2:11" hidden="1">
      <c r="B62" s="16"/>
    </row>
    <row r="63" spans="2:11" hidden="1">
      <c r="B63" s="16"/>
    </row>
    <row r="64" spans="2:11" hidden="1">
      <c r="B64" s="16"/>
    </row>
    <row r="65" spans="2:11" s="1" customFormat="1" ht="13.2" hidden="1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</row>
    <row r="66" spans="2:11" hidden="1">
      <c r="B66" s="16"/>
    </row>
    <row r="67" spans="2:11" hidden="1">
      <c r="B67" s="16"/>
    </row>
    <row r="68" spans="2:11" hidden="1">
      <c r="B68" s="16"/>
    </row>
    <row r="69" spans="2:11" hidden="1">
      <c r="B69" s="16"/>
    </row>
    <row r="70" spans="2:11" hidden="1">
      <c r="B70" s="16"/>
    </row>
    <row r="71" spans="2:11" hidden="1">
      <c r="B71" s="16"/>
    </row>
    <row r="72" spans="2:11" hidden="1">
      <c r="B72" s="16"/>
    </row>
    <row r="73" spans="2:11" hidden="1">
      <c r="B73" s="16"/>
    </row>
    <row r="74" spans="2:11" hidden="1">
      <c r="B74" s="16"/>
    </row>
    <row r="75" spans="2:11" hidden="1">
      <c r="B75" s="16"/>
    </row>
    <row r="76" spans="2:11" s="1" customFormat="1" ht="13.2" hidden="1">
      <c r="B76" s="25"/>
      <c r="D76" s="36" t="s">
        <v>45</v>
      </c>
      <c r="E76" s="27"/>
      <c r="F76" s="87" t="s">
        <v>46</v>
      </c>
      <c r="G76" s="36" t="s">
        <v>45</v>
      </c>
      <c r="H76" s="27"/>
      <c r="I76" s="27"/>
      <c r="J76" s="88" t="s">
        <v>46</v>
      </c>
      <c r="K76" s="27"/>
    </row>
    <row r="77" spans="2:11" s="1" customFormat="1" ht="14.4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</row>
    <row r="78" spans="2:11" hidden="1"/>
    <row r="79" spans="2:11" hidden="1"/>
    <row r="80" spans="2:11" hidden="1"/>
    <row r="81" spans="2:35" s="1" customFormat="1" ht="6.9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</row>
    <row r="82" spans="2:35" s="1" customFormat="1" ht="24.9" hidden="1" customHeight="1">
      <c r="B82" s="25"/>
      <c r="C82" s="17" t="s">
        <v>84</v>
      </c>
    </row>
    <row r="83" spans="2:35" s="1" customFormat="1" ht="6.9" hidden="1" customHeight="1">
      <c r="B83" s="25"/>
    </row>
    <row r="84" spans="2:35" s="1" customFormat="1" ht="12" hidden="1" customHeight="1">
      <c r="B84" s="25"/>
      <c r="C84" s="22" t="s">
        <v>14</v>
      </c>
    </row>
    <row r="85" spans="2:35" s="1" customFormat="1" ht="16.5" hidden="1" customHeight="1">
      <c r="B85" s="25"/>
      <c r="E85" s="161" t="str">
        <f>E7</f>
        <v>Slezská Ostrava</v>
      </c>
      <c r="F85" s="162"/>
      <c r="G85" s="162"/>
      <c r="H85" s="162"/>
    </row>
    <row r="86" spans="2:35" s="1" customFormat="1" ht="12" hidden="1" customHeight="1">
      <c r="B86" s="25"/>
      <c r="C86" s="22" t="s">
        <v>82</v>
      </c>
    </row>
    <row r="87" spans="2:35" s="1" customFormat="1" ht="16.5" hidden="1" customHeight="1">
      <c r="B87" s="25"/>
      <c r="E87" s="133" t="str">
        <f>E9</f>
        <v>5 - Škrobálková oprava KZS</v>
      </c>
      <c r="F87" s="160"/>
      <c r="G87" s="160"/>
      <c r="H87" s="160"/>
    </row>
    <row r="88" spans="2:35" s="1" customFormat="1" ht="6.9" hidden="1" customHeight="1">
      <c r="B88" s="25"/>
    </row>
    <row r="89" spans="2:35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3. 1. 2023</v>
      </c>
    </row>
    <row r="90" spans="2:35" s="1" customFormat="1" ht="6.9" hidden="1" customHeight="1">
      <c r="B90" s="25"/>
    </row>
    <row r="91" spans="2:35" s="1" customFormat="1" ht="15.15" hidden="1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</row>
    <row r="92" spans="2:35" s="1" customFormat="1" ht="15.15" hidden="1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</row>
    <row r="93" spans="2:35" s="1" customFormat="1" ht="10.35" hidden="1" customHeight="1">
      <c r="B93" s="25"/>
    </row>
    <row r="94" spans="2:35" s="1" customFormat="1" ht="29.25" hidden="1" customHeight="1">
      <c r="B94" s="25"/>
      <c r="C94" s="89" t="s">
        <v>85</v>
      </c>
      <c r="D94" s="81"/>
      <c r="E94" s="81"/>
      <c r="F94" s="81"/>
      <c r="G94" s="81"/>
      <c r="H94" s="81"/>
      <c r="I94" s="81"/>
      <c r="J94" s="90" t="s">
        <v>86</v>
      </c>
      <c r="K94" s="81"/>
    </row>
    <row r="95" spans="2:35" s="1" customFormat="1" ht="10.35" hidden="1" customHeight="1">
      <c r="B95" s="25"/>
    </row>
    <row r="96" spans="2:35" s="1" customFormat="1" ht="22.95" hidden="1" customHeight="1">
      <c r="B96" s="25"/>
      <c r="C96" s="91" t="s">
        <v>87</v>
      </c>
      <c r="J96" s="59">
        <f>J119</f>
        <v>0</v>
      </c>
      <c r="AI96" s="13" t="s">
        <v>88</v>
      </c>
    </row>
    <row r="97" spans="2:11" s="8" customFormat="1" ht="24.9" hidden="1" customHeight="1">
      <c r="B97" s="92"/>
      <c r="D97" s="93" t="s">
        <v>89</v>
      </c>
      <c r="E97" s="94"/>
      <c r="F97" s="94"/>
      <c r="G97" s="94"/>
      <c r="H97" s="94"/>
      <c r="I97" s="94"/>
      <c r="J97" s="95">
        <f>J120</f>
        <v>0</v>
      </c>
    </row>
    <row r="98" spans="2:11" s="9" customFormat="1" ht="19.95" hidden="1" customHeight="1">
      <c r="B98" s="96"/>
      <c r="D98" s="97" t="s">
        <v>90</v>
      </c>
      <c r="E98" s="98"/>
      <c r="F98" s="98"/>
      <c r="G98" s="98"/>
      <c r="H98" s="98"/>
      <c r="I98" s="98"/>
      <c r="J98" s="99">
        <f>J121</f>
        <v>0</v>
      </c>
    </row>
    <row r="99" spans="2:11" s="8" customFormat="1" ht="24.9" hidden="1" customHeight="1">
      <c r="B99" s="92"/>
      <c r="D99" s="93" t="s">
        <v>91</v>
      </c>
      <c r="E99" s="94"/>
      <c r="F99" s="94"/>
      <c r="G99" s="94"/>
      <c r="H99" s="94"/>
      <c r="I99" s="94"/>
      <c r="J99" s="95">
        <f>J126</f>
        <v>0</v>
      </c>
    </row>
    <row r="100" spans="2:11" s="1" customFormat="1" ht="21.75" hidden="1" customHeight="1">
      <c r="B100" s="25"/>
    </row>
    <row r="101" spans="2:11" s="1" customFormat="1" ht="6.9" hidden="1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2:11" hidden="1"/>
    <row r="103" spans="2:11" hidden="1"/>
    <row r="104" spans="2:11" hidden="1"/>
    <row r="105" spans="2:11" s="1" customFormat="1" ht="6.9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2:11" s="1" customFormat="1" ht="24.9" customHeight="1">
      <c r="B106" s="25"/>
      <c r="C106" s="17" t="s">
        <v>92</v>
      </c>
    </row>
    <row r="107" spans="2:11" s="1" customFormat="1" ht="6.9" customHeight="1">
      <c r="B107" s="25"/>
    </row>
    <row r="108" spans="2:11" s="1" customFormat="1" ht="12" customHeight="1">
      <c r="B108" s="25"/>
      <c r="C108" s="22" t="s">
        <v>14</v>
      </c>
    </row>
    <row r="109" spans="2:11" s="1" customFormat="1" ht="16.5" customHeight="1">
      <c r="B109" s="25"/>
      <c r="E109" s="161" t="str">
        <f>E7</f>
        <v>Slezská Ostrava</v>
      </c>
      <c r="F109" s="162"/>
      <c r="G109" s="162"/>
      <c r="H109" s="162"/>
    </row>
    <row r="110" spans="2:11" s="1" customFormat="1" ht="12" customHeight="1">
      <c r="B110" s="25"/>
      <c r="C110" s="22" t="s">
        <v>82</v>
      </c>
    </row>
    <row r="111" spans="2:11" s="1" customFormat="1" ht="16.5" customHeight="1">
      <c r="B111" s="25"/>
      <c r="E111" s="133" t="str">
        <f>E9</f>
        <v>5 - Škrobálková oprava KZS</v>
      </c>
      <c r="F111" s="160"/>
      <c r="G111" s="160"/>
      <c r="H111" s="160"/>
    </row>
    <row r="112" spans="2:11" s="1" customFormat="1" ht="6.9" customHeight="1">
      <c r="B112" s="25"/>
    </row>
    <row r="113" spans="2:53" s="1" customFormat="1" ht="12" customHeight="1">
      <c r="B113" s="25"/>
      <c r="C113" s="22" t="s">
        <v>18</v>
      </c>
      <c r="F113" s="20" t="str">
        <f>F12</f>
        <v xml:space="preserve"> </v>
      </c>
      <c r="I113" s="22" t="s">
        <v>20</v>
      </c>
      <c r="J113" s="45"/>
    </row>
    <row r="114" spans="2:53" s="1" customFormat="1" ht="6.9" customHeight="1">
      <c r="B114" s="25"/>
    </row>
    <row r="115" spans="2:53" s="1" customFormat="1" ht="15.15" customHeight="1">
      <c r="B115" s="25"/>
      <c r="C115" s="22" t="s">
        <v>22</v>
      </c>
      <c r="F115" s="20" t="str">
        <f>E15</f>
        <v xml:space="preserve"> </v>
      </c>
      <c r="I115" s="22" t="s">
        <v>26</v>
      </c>
      <c r="J115" s="23" t="str">
        <f>E21</f>
        <v xml:space="preserve"> </v>
      </c>
    </row>
    <row r="116" spans="2:53" s="1" customFormat="1" ht="15.15" customHeight="1">
      <c r="B116" s="25"/>
      <c r="C116" s="22" t="s">
        <v>25</v>
      </c>
      <c r="F116" s="20" t="str">
        <f>IF(E18="","",E18)</f>
        <v xml:space="preserve"> </v>
      </c>
      <c r="I116" s="22" t="s">
        <v>28</v>
      </c>
      <c r="J116" s="23" t="str">
        <f>E24</f>
        <v xml:space="preserve"> </v>
      </c>
    </row>
    <row r="117" spans="2:53" s="1" customFormat="1" ht="10.35" customHeight="1">
      <c r="B117" s="25"/>
    </row>
    <row r="118" spans="2:53" s="10" customFormat="1" ht="29.25" customHeight="1">
      <c r="B118" s="100"/>
      <c r="C118" s="101" t="s">
        <v>93</v>
      </c>
      <c r="D118" s="102" t="s">
        <v>55</v>
      </c>
      <c r="E118" s="102" t="s">
        <v>51</v>
      </c>
      <c r="F118" s="102" t="s">
        <v>52</v>
      </c>
      <c r="G118" s="102" t="s">
        <v>94</v>
      </c>
      <c r="H118" s="102" t="s">
        <v>95</v>
      </c>
      <c r="I118" s="102" t="s">
        <v>96</v>
      </c>
      <c r="J118" s="102" t="s">
        <v>86</v>
      </c>
      <c r="K118" s="103" t="s">
        <v>97</v>
      </c>
    </row>
    <row r="119" spans="2:53" s="1" customFormat="1" ht="22.95" customHeight="1">
      <c r="B119" s="25"/>
      <c r="C119" s="57" t="s">
        <v>98</v>
      </c>
      <c r="J119" s="104">
        <f>AY119</f>
        <v>0</v>
      </c>
      <c r="AH119" s="13" t="s">
        <v>69</v>
      </c>
      <c r="AI119" s="13" t="s">
        <v>88</v>
      </c>
      <c r="AY119" s="105">
        <f>AY120+AY126</f>
        <v>0</v>
      </c>
    </row>
    <row r="120" spans="2:53" s="11" customFormat="1" ht="25.95" customHeight="1">
      <c r="B120" s="106"/>
      <c r="D120" s="107" t="s">
        <v>69</v>
      </c>
      <c r="E120" s="108" t="s">
        <v>99</v>
      </c>
      <c r="F120" s="108" t="s">
        <v>100</v>
      </c>
      <c r="J120" s="109">
        <f>AY120</f>
        <v>0</v>
      </c>
      <c r="AF120" s="107" t="s">
        <v>78</v>
      </c>
      <c r="AH120" s="110" t="s">
        <v>69</v>
      </c>
      <c r="AI120" s="110" t="s">
        <v>70</v>
      </c>
      <c r="AM120" s="107" t="s">
        <v>101</v>
      </c>
      <c r="AY120" s="111">
        <f>AY121</f>
        <v>0</v>
      </c>
    </row>
    <row r="121" spans="2:53" s="11" customFormat="1" ht="22.95" customHeight="1">
      <c r="B121" s="106"/>
      <c r="D121" s="107" t="s">
        <v>69</v>
      </c>
      <c r="E121" s="112" t="s">
        <v>102</v>
      </c>
      <c r="F121" s="112" t="s">
        <v>103</v>
      </c>
      <c r="J121" s="113">
        <f>AY121</f>
        <v>0</v>
      </c>
      <c r="AF121" s="107" t="s">
        <v>78</v>
      </c>
      <c r="AH121" s="110" t="s">
        <v>69</v>
      </c>
      <c r="AI121" s="110" t="s">
        <v>78</v>
      </c>
      <c r="AM121" s="107" t="s">
        <v>101</v>
      </c>
      <c r="AY121" s="111">
        <f>SUM(AY122:AY125)</f>
        <v>0</v>
      </c>
    </row>
    <row r="122" spans="2:53" s="1" customFormat="1" ht="33" customHeight="1">
      <c r="B122" s="114"/>
      <c r="C122" s="115" t="s">
        <v>78</v>
      </c>
      <c r="D122" s="115" t="s">
        <v>104</v>
      </c>
      <c r="E122" s="116" t="s">
        <v>105</v>
      </c>
      <c r="F122" s="117" t="s">
        <v>106</v>
      </c>
      <c r="G122" s="118" t="s">
        <v>107</v>
      </c>
      <c r="H122" s="119">
        <v>4</v>
      </c>
      <c r="I122" s="120"/>
      <c r="J122" s="120">
        <f>ROUND(I122*H122,2)</f>
        <v>0</v>
      </c>
      <c r="K122" s="117" t="s">
        <v>108</v>
      </c>
      <c r="AF122" s="121" t="s">
        <v>109</v>
      </c>
      <c r="AH122" s="121" t="s">
        <v>104</v>
      </c>
      <c r="AI122" s="121" t="s">
        <v>80</v>
      </c>
      <c r="AM122" s="13" t="s">
        <v>101</v>
      </c>
      <c r="AS122" s="122" t="e">
        <f>IF(#REF!="základní",J122,0)</f>
        <v>#REF!</v>
      </c>
      <c r="AT122" s="122" t="e">
        <f>IF(#REF!="snížená",J122,0)</f>
        <v>#REF!</v>
      </c>
      <c r="AU122" s="122" t="e">
        <f>IF(#REF!="zákl. přenesená",J122,0)</f>
        <v>#REF!</v>
      </c>
      <c r="AV122" s="122" t="e">
        <f>IF(#REF!="sníž. přenesená",J122,0)</f>
        <v>#REF!</v>
      </c>
      <c r="AW122" s="122" t="e">
        <f>IF(#REF!="nulová",J122,0)</f>
        <v>#REF!</v>
      </c>
      <c r="AX122" s="13" t="s">
        <v>78</v>
      </c>
      <c r="AY122" s="122">
        <f>ROUND(I122*H122,2)</f>
        <v>0</v>
      </c>
      <c r="AZ122" s="13" t="s">
        <v>109</v>
      </c>
      <c r="BA122" s="121" t="s">
        <v>110</v>
      </c>
    </row>
    <row r="123" spans="2:53" s="1" customFormat="1">
      <c r="B123" s="25"/>
      <c r="D123" s="123" t="s">
        <v>111</v>
      </c>
      <c r="F123" s="124" t="s">
        <v>112</v>
      </c>
      <c r="AH123" s="13" t="s">
        <v>111</v>
      </c>
      <c r="AI123" s="13" t="s">
        <v>80</v>
      </c>
    </row>
    <row r="124" spans="2:53" s="1" customFormat="1" ht="24.15" customHeight="1">
      <c r="B124" s="114"/>
      <c r="C124" s="115" t="s">
        <v>80</v>
      </c>
      <c r="D124" s="115" t="s">
        <v>104</v>
      </c>
      <c r="E124" s="116" t="s">
        <v>113</v>
      </c>
      <c r="F124" s="117" t="s">
        <v>114</v>
      </c>
      <c r="G124" s="118" t="s">
        <v>107</v>
      </c>
      <c r="H124" s="119">
        <v>4</v>
      </c>
      <c r="I124" s="120"/>
      <c r="J124" s="120">
        <f>ROUND(I124*H124,2)</f>
        <v>0</v>
      </c>
      <c r="K124" s="117" t="s">
        <v>108</v>
      </c>
      <c r="AF124" s="121" t="s">
        <v>109</v>
      </c>
      <c r="AH124" s="121" t="s">
        <v>104</v>
      </c>
      <c r="AI124" s="121" t="s">
        <v>80</v>
      </c>
      <c r="AM124" s="13" t="s">
        <v>101</v>
      </c>
      <c r="AS124" s="122" t="e">
        <f>IF(#REF!="základní",J124,0)</f>
        <v>#REF!</v>
      </c>
      <c r="AT124" s="122" t="e">
        <f>IF(#REF!="snížená",J124,0)</f>
        <v>#REF!</v>
      </c>
      <c r="AU124" s="122" t="e">
        <f>IF(#REF!="zákl. přenesená",J124,0)</f>
        <v>#REF!</v>
      </c>
      <c r="AV124" s="122" t="e">
        <f>IF(#REF!="sníž. přenesená",J124,0)</f>
        <v>#REF!</v>
      </c>
      <c r="AW124" s="122" t="e">
        <f>IF(#REF!="nulová",J124,0)</f>
        <v>#REF!</v>
      </c>
      <c r="AX124" s="13" t="s">
        <v>78</v>
      </c>
      <c r="AY124" s="122">
        <f>ROUND(I124*H124,2)</f>
        <v>0</v>
      </c>
      <c r="AZ124" s="13" t="s">
        <v>109</v>
      </c>
      <c r="BA124" s="121" t="s">
        <v>115</v>
      </c>
    </row>
    <row r="125" spans="2:53" s="1" customFormat="1">
      <c r="B125" s="25"/>
      <c r="D125" s="123" t="s">
        <v>111</v>
      </c>
      <c r="F125" s="124" t="s">
        <v>116</v>
      </c>
      <c r="AH125" s="13" t="s">
        <v>111</v>
      </c>
      <c r="AI125" s="13" t="s">
        <v>80</v>
      </c>
    </row>
    <row r="126" spans="2:53" s="11" customFormat="1" ht="25.95" customHeight="1">
      <c r="B126" s="106"/>
      <c r="D126" s="107" t="s">
        <v>69</v>
      </c>
      <c r="E126" s="108" t="s">
        <v>117</v>
      </c>
      <c r="F126" s="108" t="s">
        <v>118</v>
      </c>
      <c r="J126" s="109">
        <f>AY126</f>
        <v>0</v>
      </c>
      <c r="AF126" s="107" t="s">
        <v>75</v>
      </c>
      <c r="AH126" s="110" t="s">
        <v>69</v>
      </c>
      <c r="AI126" s="110" t="s">
        <v>70</v>
      </c>
      <c r="AM126" s="107" t="s">
        <v>101</v>
      </c>
      <c r="AY126" s="111">
        <f>AY127</f>
        <v>0</v>
      </c>
    </row>
    <row r="127" spans="2:53" s="1" customFormat="1" ht="16.5" customHeight="1">
      <c r="B127" s="114"/>
      <c r="C127" s="115" t="s">
        <v>119</v>
      </c>
      <c r="D127" s="115" t="s">
        <v>104</v>
      </c>
      <c r="E127" s="116" t="s">
        <v>120</v>
      </c>
      <c r="F127" s="117" t="s">
        <v>121</v>
      </c>
      <c r="G127" s="118" t="s">
        <v>122</v>
      </c>
      <c r="H127" s="119"/>
      <c r="I127" s="120"/>
      <c r="J127" s="120">
        <f>ROUND(I127*H127,2)</f>
        <v>0</v>
      </c>
      <c r="K127" s="117" t="s">
        <v>1</v>
      </c>
      <c r="AF127" s="121" t="s">
        <v>109</v>
      </c>
      <c r="AH127" s="121" t="s">
        <v>104</v>
      </c>
      <c r="AI127" s="121" t="s">
        <v>78</v>
      </c>
      <c r="AM127" s="13" t="s">
        <v>101</v>
      </c>
      <c r="AS127" s="122" t="e">
        <f>IF(#REF!="základní",J127,0)</f>
        <v>#REF!</v>
      </c>
      <c r="AT127" s="122" t="e">
        <f>IF(#REF!="snížená",J127,0)</f>
        <v>#REF!</v>
      </c>
      <c r="AU127" s="122" t="e">
        <f>IF(#REF!="zákl. přenesená",J127,0)</f>
        <v>#REF!</v>
      </c>
      <c r="AV127" s="122" t="e">
        <f>IF(#REF!="sníž. přenesená",J127,0)</f>
        <v>#REF!</v>
      </c>
      <c r="AW127" s="122" t="e">
        <f>IF(#REF!="nulová",J127,0)</f>
        <v>#REF!</v>
      </c>
      <c r="AX127" s="13" t="s">
        <v>78</v>
      </c>
      <c r="AY127" s="122">
        <f>ROUND(I127*H127,2)</f>
        <v>0</v>
      </c>
      <c r="AZ127" s="13" t="s">
        <v>109</v>
      </c>
      <c r="BA127" s="121" t="s">
        <v>123</v>
      </c>
    </row>
    <row r="128" spans="2:53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</row>
  </sheetData>
  <autoFilter ref="C118:K127" xr:uid="{00000000-0009-0000-0000-000001000000}"/>
  <mergeCells count="8">
    <mergeCell ref="E87:H87"/>
    <mergeCell ref="E109:H109"/>
    <mergeCell ref="E111:H111"/>
    <mergeCell ref="E7:H7"/>
    <mergeCell ref="E9:H9"/>
    <mergeCell ref="E18:H18"/>
    <mergeCell ref="E27:H27"/>
    <mergeCell ref="E85:H85"/>
  </mergeCells>
  <hyperlinks>
    <hyperlink ref="F123" r:id="rId1" xr:uid="{00000000-0004-0000-0100-000000000000}"/>
    <hyperlink ref="F125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64F5-ED13-42B5-A7DC-0C5A1EB5DEF0}">
  <dimension ref="A1:D23"/>
  <sheetViews>
    <sheetView tabSelected="1" workbookViewId="0">
      <selection activeCell="A35" sqref="A35"/>
    </sheetView>
  </sheetViews>
  <sheetFormatPr defaultRowHeight="10.199999999999999"/>
  <cols>
    <col min="1" max="1" width="40.7109375" customWidth="1"/>
    <col min="2" max="2" width="29.5703125" customWidth="1"/>
    <col min="3" max="3" width="22.28515625" customWidth="1"/>
    <col min="4" max="4" width="22" customWidth="1"/>
  </cols>
  <sheetData>
    <row r="1" spans="1:4">
      <c r="A1" s="125"/>
      <c r="B1" s="125"/>
      <c r="C1" s="125"/>
      <c r="D1" s="125"/>
    </row>
    <row r="2" spans="1:4" ht="14.4">
      <c r="A2" s="163" t="s">
        <v>124</v>
      </c>
      <c r="B2" s="163"/>
      <c r="C2" s="163"/>
      <c r="D2" s="163"/>
    </row>
    <row r="3" spans="1:4">
      <c r="A3" s="164" t="s">
        <v>125</v>
      </c>
      <c r="B3" s="165" t="s">
        <v>126</v>
      </c>
      <c r="C3" s="165" t="s">
        <v>127</v>
      </c>
      <c r="D3" s="165" t="s">
        <v>128</v>
      </c>
    </row>
    <row r="4" spans="1:4">
      <c r="A4" s="164" t="s">
        <v>129</v>
      </c>
      <c r="B4" s="166"/>
      <c r="C4" s="166">
        <f>B4*10</f>
        <v>0</v>
      </c>
      <c r="D4" s="166">
        <f>C4*1.21</f>
        <v>0</v>
      </c>
    </row>
    <row r="5" spans="1:4">
      <c r="A5" s="164" t="s">
        <v>130</v>
      </c>
      <c r="B5" s="166"/>
      <c r="C5" s="166">
        <f>B5*10</f>
        <v>0</v>
      </c>
      <c r="D5" s="166">
        <f>C5*1.21</f>
        <v>0</v>
      </c>
    </row>
    <row r="6" spans="1:4">
      <c r="A6" s="164" t="s">
        <v>131</v>
      </c>
      <c r="B6" s="166"/>
      <c r="C6" s="166">
        <f>B6*20</f>
        <v>0</v>
      </c>
      <c r="D6" s="166">
        <f>C6*1.21</f>
        <v>0</v>
      </c>
    </row>
    <row r="7" spans="1:4" ht="10.8" thickBot="1">
      <c r="A7" s="167" t="s">
        <v>132</v>
      </c>
      <c r="B7" s="168"/>
      <c r="C7" s="168">
        <v>0</v>
      </c>
      <c r="D7" s="168">
        <f>C7*1.21</f>
        <v>0</v>
      </c>
    </row>
    <row r="8" spans="1:4" ht="15" thickBot="1">
      <c r="A8" s="169" t="s">
        <v>133</v>
      </c>
      <c r="B8" s="170"/>
      <c r="C8" s="171">
        <f>SUM(C4:C7)</f>
        <v>0</v>
      </c>
      <c r="D8" s="172">
        <f>SUM(D4:D7)</f>
        <v>0</v>
      </c>
    </row>
    <row r="9" spans="1:4">
      <c r="A9" s="125"/>
      <c r="B9" s="125"/>
      <c r="C9" s="125"/>
      <c r="D9" s="173"/>
    </row>
    <row r="10" spans="1:4">
      <c r="A10" s="125"/>
      <c r="B10" s="125"/>
      <c r="C10" s="125"/>
      <c r="D10" s="125"/>
    </row>
    <row r="11" spans="1:4">
      <c r="A11" s="125"/>
      <c r="B11" s="125"/>
      <c r="C11" s="125"/>
      <c r="D11" s="125"/>
    </row>
    <row r="12" spans="1:4" ht="18">
      <c r="A12" s="174" t="s">
        <v>134</v>
      </c>
      <c r="B12" s="174"/>
      <c r="C12" s="175"/>
      <c r="D12" s="175"/>
    </row>
    <row r="13" spans="1:4">
      <c r="A13" s="164" t="s">
        <v>135</v>
      </c>
      <c r="B13" s="166"/>
      <c r="C13" s="125"/>
      <c r="D13" s="125"/>
    </row>
    <row r="14" spans="1:4">
      <c r="A14" s="164" t="s">
        <v>136</v>
      </c>
      <c r="B14" s="166">
        <f>B13*1.21</f>
        <v>0</v>
      </c>
      <c r="C14" s="125"/>
      <c r="D14" s="125"/>
    </row>
    <row r="15" spans="1:4">
      <c r="A15" s="164" t="s">
        <v>137</v>
      </c>
      <c r="B15" s="166"/>
      <c r="C15" s="125"/>
      <c r="D15" s="125"/>
    </row>
    <row r="16" spans="1:4" ht="10.8" thickBot="1">
      <c r="A16" s="167" t="s">
        <v>136</v>
      </c>
      <c r="B16" s="166">
        <f>B15*1.21</f>
        <v>0</v>
      </c>
      <c r="C16" s="125"/>
      <c r="D16" s="125"/>
    </row>
    <row r="17" spans="1:4" ht="18.600000000000001" thickBot="1">
      <c r="A17" s="176" t="s">
        <v>127</v>
      </c>
      <c r="B17" s="177">
        <f>B13+B15</f>
        <v>0</v>
      </c>
      <c r="C17" s="125"/>
      <c r="D17" s="125"/>
    </row>
    <row r="18" spans="1:4" ht="18.600000000000001" thickBot="1">
      <c r="A18" s="178" t="s">
        <v>138</v>
      </c>
      <c r="B18" s="179">
        <f>B17*1.21</f>
        <v>0</v>
      </c>
      <c r="C18" s="125"/>
      <c r="D18" s="125"/>
    </row>
    <row r="19" spans="1:4">
      <c r="A19" s="125"/>
      <c r="B19" s="180"/>
      <c r="C19" s="125"/>
      <c r="D19" s="125"/>
    </row>
    <row r="20" spans="1:4">
      <c r="A20" s="125"/>
      <c r="B20" s="125"/>
      <c r="C20" s="125"/>
      <c r="D20" s="125"/>
    </row>
    <row r="21" spans="1:4">
      <c r="A21" s="125"/>
      <c r="B21" s="125"/>
      <c r="C21" s="125"/>
      <c r="D21" s="125"/>
    </row>
    <row r="22" spans="1:4">
      <c r="A22" s="125"/>
      <c r="B22" s="125"/>
      <c r="C22" s="125"/>
      <c r="D22" s="125"/>
    </row>
    <row r="23" spans="1:4">
      <c r="A23" s="125"/>
      <c r="B23" s="125"/>
      <c r="C23" s="125"/>
      <c r="D23" s="1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5 - Škrobálková oprava KZS</vt:lpstr>
      <vt:lpstr>silueta dravců + celkový cena</vt:lpstr>
      <vt:lpstr>'5 - Škrobálková oprava KZS'!Názvy_tisku</vt:lpstr>
      <vt:lpstr>'Rekapitulace stavby'!Názvy_tisku</vt:lpstr>
      <vt:lpstr>'5 - Škrobálková oprava KZS'!Oblast_tisku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Jana Svobodová</cp:lastModifiedBy>
  <dcterms:created xsi:type="dcterms:W3CDTF">2023-10-09T19:38:10Z</dcterms:created>
  <dcterms:modified xsi:type="dcterms:W3CDTF">2023-10-22T19:12:56Z</dcterms:modified>
</cp:coreProperties>
</file>